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ertificación\Proyectos Excel 1\Proyectos\Proyecto7\"/>
    </mc:Choice>
  </mc:AlternateContent>
  <bookViews>
    <workbookView xWindow="0" yWindow="0" windowWidth="24000" windowHeight="9630"/>
  </bookViews>
  <sheets>
    <sheet name="Informacion de los accionistas" sheetId="1" r:id="rId1"/>
    <sheet name="Juegos" sheetId="2" r:id="rId2"/>
    <sheet name="Juguetes para exterior" sheetId="3" r:id="rId3"/>
    <sheet name="Figuras de accion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E18" i="4"/>
  <c r="D18" i="4"/>
  <c r="C18" i="4"/>
  <c r="F9" i="4"/>
  <c r="E9" i="4"/>
  <c r="D9" i="4"/>
  <c r="C9" i="4"/>
  <c r="I2" i="4" s="1"/>
  <c r="I4" i="4" s="1"/>
  <c r="I3" i="4"/>
  <c r="F13" i="3"/>
  <c r="E13" i="3"/>
  <c r="D13" i="3"/>
  <c r="C13" i="3"/>
  <c r="F5" i="3"/>
  <c r="E5" i="3"/>
  <c r="D5" i="3"/>
  <c r="C5" i="3"/>
  <c r="I2" i="2"/>
  <c r="C18" i="2"/>
  <c r="I3" i="2" s="1"/>
  <c r="I4" i="2" s="1"/>
  <c r="D18" i="2"/>
  <c r="E18" i="2"/>
  <c r="F18" i="2"/>
  <c r="C9" i="2"/>
  <c r="D9" i="2"/>
  <c r="E9" i="2"/>
  <c r="F9" i="2"/>
  <c r="C14" i="1"/>
  <c r="D14" i="1"/>
  <c r="B14" i="1"/>
  <c r="I3" i="3" l="1"/>
  <c r="I2" i="3"/>
  <c r="I4" i="3" l="1"/>
</calcChain>
</file>

<file path=xl/sharedStrings.xml><?xml version="1.0" encoding="utf-8"?>
<sst xmlns="http://schemas.openxmlformats.org/spreadsheetml/2006/main" count="107" uniqueCount="48">
  <si>
    <t>Tailspin Toys</t>
  </si>
  <si>
    <t>Informe anual</t>
  </si>
  <si>
    <t>Productos nuevos</t>
  </si>
  <si>
    <t>Titulo</t>
  </si>
  <si>
    <t>Pagina Web</t>
  </si>
  <si>
    <t>Fecha de Lanzamiento</t>
  </si>
  <si>
    <t>Beyond the Depths - Pirates LCG Expansion</t>
  </si>
  <si>
    <t>Double Twist Magic Skateboard</t>
  </si>
  <si>
    <t>Finanzas</t>
  </si>
  <si>
    <t>Categoria de productos</t>
  </si>
  <si>
    <t>Juegos</t>
  </si>
  <si>
    <t>Juguetes para exterior</t>
  </si>
  <si>
    <t>Figuras de Accion</t>
  </si>
  <si>
    <t>Ventas brutas</t>
  </si>
  <si>
    <t>Costos</t>
  </si>
  <si>
    <t>Ganacia</t>
  </si>
  <si>
    <t>Comentarios</t>
  </si>
  <si>
    <t>Empresa nueva</t>
  </si>
  <si>
    <t>Total</t>
  </si>
  <si>
    <t>Ventas</t>
  </si>
  <si>
    <t>Categoria</t>
  </si>
  <si>
    <t>Subtotales</t>
  </si>
  <si>
    <t>Ventas del 1er Trimestre</t>
  </si>
  <si>
    <t>Ventas del 2do Trimestre</t>
  </si>
  <si>
    <t>Ventas del 3er Trimestre</t>
  </si>
  <si>
    <t>Ventas del 4to Trimestre</t>
  </si>
  <si>
    <t>CCG</t>
  </si>
  <si>
    <t>Juegos de mesa</t>
  </si>
  <si>
    <t>Menores de 12</t>
  </si>
  <si>
    <t>De 12 a 16</t>
  </si>
  <si>
    <t>Adultos</t>
  </si>
  <si>
    <t>LCG</t>
  </si>
  <si>
    <t>Rompecabezas</t>
  </si>
  <si>
    <t>Columna1</t>
  </si>
  <si>
    <t>1er Bimestre</t>
  </si>
  <si>
    <t>2do Bimestre</t>
  </si>
  <si>
    <t>3er Bimestre</t>
  </si>
  <si>
    <t>4to Bimestre</t>
  </si>
  <si>
    <t>Salarios</t>
  </si>
  <si>
    <t>Materiales</t>
  </si>
  <si>
    <t>Oficina General</t>
  </si>
  <si>
    <t>Trabajos por contrato</t>
  </si>
  <si>
    <t>Marketing</t>
  </si>
  <si>
    <t>Total de Ventas  anuales</t>
  </si>
  <si>
    <t>Total costos anuales</t>
  </si>
  <si>
    <t>Ingresos netos</t>
  </si>
  <si>
    <t>Equipo Deportivo</t>
  </si>
  <si>
    <t>Equipo para piscina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</si>
</sst>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540A]#,##0.00"/>
    <numFmt numFmtId="165" formatCode="[$$-540A]\(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double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" fontId="0" fillId="0" borderId="0" xfId="0" applyNumberFormat="1"/>
    <xf numFmtId="0" fontId="2" fillId="3" borderId="0" xfId="0" applyFont="1" applyFill="1"/>
    <xf numFmtId="0" fontId="2" fillId="2" borderId="0" xfId="0" applyFont="1" applyFill="1"/>
    <xf numFmtId="0" fontId="0" fillId="0" borderId="0" xfId="0" applyAlignment="1"/>
    <xf numFmtId="0" fontId="0" fillId="5" borderId="0" xfId="0" applyFont="1" applyFill="1"/>
    <xf numFmtId="0" fontId="0" fillId="0" borderId="0" xfId="0" applyFont="1"/>
    <xf numFmtId="0" fontId="0" fillId="0" borderId="1" xfId="0" applyFont="1" applyBorder="1"/>
    <xf numFmtId="164" fontId="0" fillId="0" borderId="0" xfId="0" applyNumberFormat="1"/>
    <xf numFmtId="164" fontId="0" fillId="5" borderId="0" xfId="0" applyNumberFormat="1" applyFont="1" applyFill="1"/>
    <xf numFmtId="164" fontId="0" fillId="0" borderId="0" xfId="0" applyNumberFormat="1" applyFont="1"/>
    <xf numFmtId="164" fontId="0" fillId="0" borderId="1" xfId="0" applyNumberFormat="1" applyFont="1" applyBorder="1"/>
    <xf numFmtId="165" fontId="0" fillId="0" borderId="0" xfId="0" applyNumberFormat="1"/>
    <xf numFmtId="0" fontId="1" fillId="4" borderId="2" xfId="0" applyFont="1" applyFill="1" applyBorder="1"/>
    <xf numFmtId="0" fontId="0" fillId="5" borderId="2" xfId="0" applyFont="1" applyFill="1" applyBorder="1"/>
    <xf numFmtId="164" fontId="0" fillId="5" borderId="2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3"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numFmt numFmtId="164" formatCode="[$$-540A]#,##0.0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10:E14" totalsRowCount="1">
  <autoFilter ref="A10:E13"/>
  <tableColumns count="5">
    <tableColumn id="1" name="Categoria de productos" totalsRowLabel="Total" dataDxfId="32" totalsRowDxfId="31"/>
    <tableColumn id="2" name="Ventas brutas" totalsRowFunction="sum" dataDxfId="30"/>
    <tableColumn id="3" name="Costos" totalsRowFunction="sum" dataDxfId="29"/>
    <tableColumn id="4" name="Ganacia" totalsRowFunction="sum" dataDxfId="28"/>
    <tableColumn id="5" name="Comentarios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2:F9" totalsRowCount="1">
  <autoFilter ref="A2:F8"/>
  <tableColumns count="6">
    <tableColumn id="1" name="Categoria" totalsRowLabel="Total"/>
    <tableColumn id="2" name="Subtotales"/>
    <tableColumn id="3" name="Ventas del 1er Trimestre" totalsRowFunction="sum" dataDxfId="27"/>
    <tableColumn id="4" name="Ventas del 2do Trimestre" totalsRowFunction="sum" dataDxfId="26"/>
    <tableColumn id="5" name="Ventas del 3er Trimestre" totalsRowFunction="sum" dataDxfId="25"/>
    <tableColumn id="6" name="Ventas del 4to Trimestre" totalsRowFunction="sum" dataDxfId="24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la25" displayName="Tabla25" ref="A2:F5" totalsRowCount="1">
  <autoFilter ref="A2:F4"/>
  <tableColumns count="6">
    <tableColumn id="1" name="Categoria" totalsRowLabel="Total"/>
    <tableColumn id="2" name="Subtotales"/>
    <tableColumn id="3" name="Ventas del 1er Trimestre" totalsRowFunction="sum" dataDxfId="23" totalsRowDxfId="22"/>
    <tableColumn id="4" name="Ventas del 2do Trimestre" totalsRowFunction="sum" dataDxfId="21" totalsRowDxfId="20"/>
    <tableColumn id="5" name="Ventas del 3er Trimestre" totalsRowFunction="sum" dataDxfId="19" totalsRowDxfId="18"/>
    <tableColumn id="6" name="Ventas del 4to Trimestre" totalsRowFunction="sum" dataDxfId="17" totalsRowDxfId="16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5" name="Tabla36" displayName="Tabla36" ref="A8:F13" totalsRowCount="1">
  <autoFilter ref="A8:F12"/>
  <tableColumns count="6">
    <tableColumn id="1" name="Categoria" totalsRowLabel="Total"/>
    <tableColumn id="2" name="Columna1"/>
    <tableColumn id="3" name="1er Bimestre" totalsRowFunction="sum" dataDxfId="15" totalsRowDxfId="14"/>
    <tableColumn id="4" name="2do Bimestre" totalsRowFunction="sum" dataDxfId="13" totalsRowDxfId="12"/>
    <tableColumn id="5" name="3er Bimestre" totalsRowFunction="sum" dataDxfId="11" totalsRowDxfId="10"/>
    <tableColumn id="6" name="4to Bimestre" totalsRowFunction="sum" dataDxfId="9" totalsRowDxfId="8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6" name="Tabla27" displayName="Tabla27" ref="A2:F9" totalsRowCount="1">
  <autoFilter ref="A2:F8"/>
  <tableColumns count="6">
    <tableColumn id="1" name="Categoria" totalsRowLabel="Total"/>
    <tableColumn id="2" name="Subtotales"/>
    <tableColumn id="3" name="Ventas del 1er Trimestre" totalsRowFunction="sum" dataDxfId="7"/>
    <tableColumn id="4" name="Ventas del 2do Trimestre" totalsRowFunction="sum" dataDxfId="6"/>
    <tableColumn id="5" name="Ventas del 3er Trimestre" totalsRowFunction="sum" dataDxfId="5"/>
    <tableColumn id="6" name="Ventas del 4to Trimestre" totalsRowFunction="sum" dataDxfId="4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7" name="Tabla38" displayName="Tabla38" ref="A12:F18" totalsRowCount="1">
  <autoFilter ref="A12:F17"/>
  <tableColumns count="6">
    <tableColumn id="1" name="Categoria" totalsRowLabel="Total"/>
    <tableColumn id="2" name="Columna1"/>
    <tableColumn id="3" name="1er Bimestre" totalsRowFunction="sum" dataDxfId="3"/>
    <tableColumn id="4" name="2do Bimestre" totalsRowFunction="sum" dataDxfId="2"/>
    <tableColumn id="5" name="3er Bimestre" totalsRowFunction="sum" dataDxfId="1"/>
    <tableColumn id="6" name="4to Bimestre" totalsRowFunction="sum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4"/>
  <sheetViews>
    <sheetView tabSelected="1" workbookViewId="0">
      <selection activeCell="G4" sqref="G4"/>
    </sheetView>
  </sheetViews>
  <sheetFormatPr baseColWidth="10" defaultRowHeight="15" x14ac:dyDescent="0.25"/>
  <cols>
    <col min="1" max="1" width="39.42578125" bestFit="1" customWidth="1"/>
    <col min="2" max="2" width="18.85546875" customWidth="1"/>
    <col min="3" max="3" width="26.28515625" customWidth="1"/>
    <col min="4" max="4" width="16" customWidth="1"/>
    <col min="5" max="5" width="20.7109375" bestFit="1" customWidth="1"/>
  </cols>
  <sheetData>
    <row r="1" spans="1:5" ht="76.5" customHeight="1" x14ac:dyDescent="0.25">
      <c r="A1" s="16" t="s">
        <v>0</v>
      </c>
      <c r="B1" s="16"/>
      <c r="C1" s="16"/>
      <c r="D1" s="16"/>
      <c r="E1" s="16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3" t="s">
        <v>2</v>
      </c>
      <c r="B3" s="3"/>
      <c r="C3" s="3"/>
      <c r="D3" s="3"/>
      <c r="E3" s="3"/>
    </row>
    <row r="4" spans="1:5" x14ac:dyDescent="0.25">
      <c r="A4" s="2" t="s">
        <v>3</v>
      </c>
      <c r="B4" s="2"/>
      <c r="C4" s="2" t="s">
        <v>4</v>
      </c>
      <c r="D4" s="2"/>
      <c r="E4" s="2" t="s">
        <v>5</v>
      </c>
    </row>
    <row r="5" spans="1:5" x14ac:dyDescent="0.25">
      <c r="A5" t="s">
        <v>6</v>
      </c>
      <c r="E5" s="1">
        <v>43126</v>
      </c>
    </row>
    <row r="6" spans="1:5" x14ac:dyDescent="0.25">
      <c r="A6" t="s">
        <v>7</v>
      </c>
      <c r="E6" s="1">
        <v>43149</v>
      </c>
    </row>
    <row r="9" spans="1:5" x14ac:dyDescent="0.25">
      <c r="A9" s="3" t="s">
        <v>8</v>
      </c>
      <c r="B9" s="3"/>
      <c r="C9" s="3"/>
      <c r="D9" s="3"/>
      <c r="E9" s="3"/>
    </row>
    <row r="10" spans="1:5" x14ac:dyDescent="0.25">
      <c r="A10" s="4" t="s">
        <v>9</v>
      </c>
      <c r="B10" t="s">
        <v>13</v>
      </c>
      <c r="C10" t="s">
        <v>14</v>
      </c>
      <c r="D10" t="s">
        <v>15</v>
      </c>
      <c r="E10" t="s">
        <v>16</v>
      </c>
    </row>
    <row r="11" spans="1:5" x14ac:dyDescent="0.25">
      <c r="A11" s="4" t="s">
        <v>10</v>
      </c>
      <c r="B11" s="8">
        <v>15790000</v>
      </c>
      <c r="C11" s="8">
        <v>11780000</v>
      </c>
      <c r="D11" s="8">
        <v>15790</v>
      </c>
    </row>
    <row r="12" spans="1:5" x14ac:dyDescent="0.25">
      <c r="A12" s="4" t="s">
        <v>11</v>
      </c>
      <c r="B12" s="8">
        <v>755000</v>
      </c>
      <c r="C12" s="8">
        <v>1160000</v>
      </c>
      <c r="D12" s="12">
        <v>405000</v>
      </c>
      <c r="E12" t="s">
        <v>17</v>
      </c>
    </row>
    <row r="13" spans="1:5" x14ac:dyDescent="0.25">
      <c r="A13" s="4" t="s">
        <v>12</v>
      </c>
      <c r="B13" s="8">
        <v>14970000</v>
      </c>
      <c r="C13" s="8">
        <v>12380000</v>
      </c>
      <c r="D13" s="8">
        <v>2590000</v>
      </c>
    </row>
    <row r="14" spans="1:5" x14ac:dyDescent="0.25">
      <c r="A14" s="4" t="s">
        <v>18</v>
      </c>
      <c r="B14" s="8">
        <f>SUBTOTAL(109,Tabla1[Ventas brutas])</f>
        <v>31515000</v>
      </c>
      <c r="C14" s="8">
        <f>SUBTOTAL(109,Tabla1[Costos])</f>
        <v>25320000</v>
      </c>
      <c r="D14" s="8">
        <f>SUBTOTAL(109,Tabla1[Ganacia])</f>
        <v>3010790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C20" sqref="C20"/>
    </sheetView>
  </sheetViews>
  <sheetFormatPr baseColWidth="10" defaultRowHeight="15" x14ac:dyDescent="0.25"/>
  <cols>
    <col min="1" max="1" width="19.85546875" bestFit="1" customWidth="1"/>
    <col min="2" max="2" width="14" bestFit="1" customWidth="1"/>
    <col min="3" max="3" width="24.85546875" customWidth="1"/>
    <col min="4" max="4" width="25.28515625" customWidth="1"/>
    <col min="5" max="6" width="24.85546875" customWidth="1"/>
    <col min="8" max="8" width="22.7109375" bestFit="1" customWidth="1"/>
  </cols>
  <sheetData>
    <row r="1" spans="1:9" x14ac:dyDescent="0.25">
      <c r="A1" t="s">
        <v>19</v>
      </c>
    </row>
    <row r="2" spans="1:9" x14ac:dyDescent="0.2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H2" t="s">
        <v>43</v>
      </c>
      <c r="I2">
        <f>SUM(Tabla2[[#Totals],[Ventas del 1er Trimestre]:[Ventas del 4to Trimestre]])</f>
        <v>15132000</v>
      </c>
    </row>
    <row r="3" spans="1:9" x14ac:dyDescent="0.25">
      <c r="A3" t="s">
        <v>26</v>
      </c>
      <c r="C3" s="8">
        <v>900000</v>
      </c>
      <c r="D3" s="8">
        <v>800000</v>
      </c>
      <c r="E3" s="8">
        <v>860000</v>
      </c>
      <c r="F3" s="8">
        <v>908000</v>
      </c>
      <c r="H3" t="s">
        <v>44</v>
      </c>
      <c r="I3">
        <f>SUM(Juegos!$C$18:$F$18)</f>
        <v>7580000</v>
      </c>
    </row>
    <row r="4" spans="1:9" x14ac:dyDescent="0.25">
      <c r="A4" t="s">
        <v>27</v>
      </c>
      <c r="B4" t="s">
        <v>28</v>
      </c>
      <c r="C4" s="8">
        <v>450000</v>
      </c>
      <c r="D4" s="8">
        <v>520000</v>
      </c>
      <c r="E4" s="8">
        <v>460000</v>
      </c>
      <c r="F4" s="8">
        <v>850000</v>
      </c>
      <c r="H4" t="s">
        <v>45</v>
      </c>
      <c r="I4">
        <f>I2-I3</f>
        <v>7552000</v>
      </c>
    </row>
    <row r="5" spans="1:9" x14ac:dyDescent="0.25">
      <c r="B5" t="s">
        <v>29</v>
      </c>
      <c r="C5" s="8">
        <v>600000</v>
      </c>
      <c r="D5" s="8">
        <v>450000</v>
      </c>
      <c r="E5" s="8">
        <v>400000</v>
      </c>
      <c r="F5" s="8">
        <v>700000</v>
      </c>
    </row>
    <row r="6" spans="1:9" x14ac:dyDescent="0.25">
      <c r="B6" t="s">
        <v>30</v>
      </c>
      <c r="C6" s="8">
        <v>750000</v>
      </c>
      <c r="D6" s="8">
        <v>150000</v>
      </c>
      <c r="E6" s="8">
        <v>600000</v>
      </c>
      <c r="F6" s="8">
        <v>750000</v>
      </c>
    </row>
    <row r="7" spans="1:9" x14ac:dyDescent="0.25">
      <c r="A7" t="s">
        <v>31</v>
      </c>
      <c r="C7" s="8">
        <v>1200000</v>
      </c>
      <c r="D7" s="8">
        <v>1000000</v>
      </c>
      <c r="E7" s="8">
        <v>1050000</v>
      </c>
      <c r="F7" s="8">
        <v>904000</v>
      </c>
    </row>
    <row r="8" spans="1:9" x14ac:dyDescent="0.25">
      <c r="A8" t="s">
        <v>32</v>
      </c>
      <c r="C8" s="8">
        <v>200000</v>
      </c>
      <c r="D8" s="8">
        <v>250000</v>
      </c>
      <c r="E8" s="8">
        <v>150000</v>
      </c>
      <c r="F8" s="8">
        <v>230000</v>
      </c>
    </row>
    <row r="9" spans="1:9" x14ac:dyDescent="0.25">
      <c r="A9" t="s">
        <v>18</v>
      </c>
      <c r="C9" s="8">
        <f>SUBTOTAL(109,Tabla2[Ventas del 1er Trimestre])</f>
        <v>4100000</v>
      </c>
      <c r="D9" s="8">
        <f>SUBTOTAL(109,Tabla2[Ventas del 2do Trimestre])</f>
        <v>3170000</v>
      </c>
      <c r="E9" s="8">
        <f>SUBTOTAL(109,Tabla2[Ventas del 3er Trimestre])</f>
        <v>3520000</v>
      </c>
      <c r="F9" s="8">
        <f>SUBTOTAL(109,Tabla2[Ventas del 4to Trimestre])</f>
        <v>4342000</v>
      </c>
    </row>
    <row r="11" spans="1:9" ht="15.75" thickBot="1" x14ac:dyDescent="0.3">
      <c r="A11" t="s">
        <v>14</v>
      </c>
    </row>
    <row r="12" spans="1:9" ht="15.75" thickBot="1" x14ac:dyDescent="0.3">
      <c r="A12" s="13" t="s">
        <v>20</v>
      </c>
      <c r="B12" s="13" t="s">
        <v>33</v>
      </c>
      <c r="C12" s="13" t="s">
        <v>34</v>
      </c>
      <c r="D12" s="13" t="s">
        <v>35</v>
      </c>
      <c r="E12" s="13" t="s">
        <v>36</v>
      </c>
      <c r="F12" s="13" t="s">
        <v>37</v>
      </c>
    </row>
    <row r="13" spans="1:9" x14ac:dyDescent="0.25">
      <c r="A13" s="14" t="s">
        <v>38</v>
      </c>
      <c r="B13" s="14"/>
      <c r="C13" s="15">
        <v>450000</v>
      </c>
      <c r="D13" s="15">
        <v>450000</v>
      </c>
      <c r="E13" s="15">
        <v>450000</v>
      </c>
      <c r="F13" s="15">
        <v>450000</v>
      </c>
    </row>
    <row r="14" spans="1:9" x14ac:dyDescent="0.25">
      <c r="A14" s="6" t="s">
        <v>39</v>
      </c>
      <c r="B14" s="6"/>
      <c r="C14" s="10">
        <v>90000</v>
      </c>
      <c r="D14" s="10">
        <v>95000</v>
      </c>
      <c r="E14" s="10">
        <v>97000</v>
      </c>
      <c r="F14" s="10">
        <v>98000</v>
      </c>
    </row>
    <row r="15" spans="1:9" x14ac:dyDescent="0.25">
      <c r="A15" s="5" t="s">
        <v>40</v>
      </c>
      <c r="B15" s="5"/>
      <c r="C15" s="9">
        <v>100000</v>
      </c>
      <c r="D15" s="9">
        <v>300000</v>
      </c>
      <c r="E15" s="9">
        <v>300000</v>
      </c>
      <c r="F15" s="9">
        <v>300000</v>
      </c>
    </row>
    <row r="16" spans="1:9" x14ac:dyDescent="0.25">
      <c r="A16" s="6" t="s">
        <v>41</v>
      </c>
      <c r="B16" s="6"/>
      <c r="C16" s="10">
        <v>500000</v>
      </c>
      <c r="D16" s="10">
        <v>500000</v>
      </c>
      <c r="E16" s="10">
        <v>500000</v>
      </c>
      <c r="F16" s="10">
        <v>500000</v>
      </c>
    </row>
    <row r="17" spans="1:6" ht="15.75" thickBot="1" x14ac:dyDescent="0.3">
      <c r="A17" s="5" t="s">
        <v>42</v>
      </c>
      <c r="B17" s="5"/>
      <c r="C17" s="9">
        <v>600000</v>
      </c>
      <c r="D17" s="9">
        <v>600000</v>
      </c>
      <c r="E17" s="9">
        <v>600000</v>
      </c>
      <c r="F17" s="9">
        <v>600000</v>
      </c>
    </row>
    <row r="18" spans="1:6" ht="16.5" thickTop="1" thickBot="1" x14ac:dyDescent="0.3">
      <c r="A18" s="7" t="s">
        <v>18</v>
      </c>
      <c r="B18" s="7"/>
      <c r="C18" s="11">
        <f>SUBTOTAL(109,Juegos!$C$13:$C$17)</f>
        <v>1740000</v>
      </c>
      <c r="D18" s="11">
        <f>SUBTOTAL(109,Juegos!$D$13:$D$17)</f>
        <v>1945000</v>
      </c>
      <c r="E18" s="11">
        <f>SUBTOTAL(109,Juegos!$E$13:$E$17)</f>
        <v>1947000</v>
      </c>
      <c r="F18" s="11">
        <f>SUBTOTAL(109,Juegos!$F$13:$F$17)</f>
        <v>1948000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0" sqref="D20"/>
    </sheetView>
  </sheetViews>
  <sheetFormatPr baseColWidth="10" defaultRowHeight="15" x14ac:dyDescent="0.25"/>
  <cols>
    <col min="1" max="1" width="19.85546875" bestFit="1" customWidth="1"/>
    <col min="2" max="2" width="14" bestFit="1" customWidth="1"/>
    <col min="3" max="3" width="25.28515625" bestFit="1" customWidth="1"/>
    <col min="4" max="4" width="25.7109375" bestFit="1" customWidth="1"/>
    <col min="5" max="6" width="25.28515625" bestFit="1" customWidth="1"/>
    <col min="8" max="8" width="22.7109375" bestFit="1" customWidth="1"/>
  </cols>
  <sheetData>
    <row r="1" spans="1:9" x14ac:dyDescent="0.25">
      <c r="A1" t="s">
        <v>19</v>
      </c>
    </row>
    <row r="2" spans="1:9" x14ac:dyDescent="0.2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H2" t="s">
        <v>43</v>
      </c>
      <c r="I2">
        <f>SUM(Tabla25[[#Totals],[Ventas del 1er Trimestre]:[Ventas del 4to Trimestre]])</f>
        <v>761000</v>
      </c>
    </row>
    <row r="3" spans="1:9" x14ac:dyDescent="0.25">
      <c r="A3" t="s">
        <v>46</v>
      </c>
      <c r="C3" s="8">
        <v>20000</v>
      </c>
      <c r="D3" s="8">
        <v>80000</v>
      </c>
      <c r="E3" s="8">
        <v>120000</v>
      </c>
      <c r="F3" s="8">
        <v>96000</v>
      </c>
      <c r="H3" t="s">
        <v>44</v>
      </c>
      <c r="I3">
        <f>SUM(Tabla36[[#Totals],[1er Bimestre]:[4to Bimestre]])</f>
        <v>1192500</v>
      </c>
    </row>
    <row r="4" spans="1:9" x14ac:dyDescent="0.25">
      <c r="A4" t="s">
        <v>47</v>
      </c>
      <c r="B4" t="s">
        <v>28</v>
      </c>
      <c r="C4" s="8">
        <v>5000</v>
      </c>
      <c r="D4" s="8">
        <v>75000</v>
      </c>
      <c r="E4" s="8">
        <v>300000</v>
      </c>
      <c r="F4" s="8">
        <v>65000</v>
      </c>
      <c r="H4" t="s">
        <v>45</v>
      </c>
      <c r="I4">
        <f>I2-I3</f>
        <v>-431500</v>
      </c>
    </row>
    <row r="5" spans="1:9" x14ac:dyDescent="0.25">
      <c r="A5" t="s">
        <v>18</v>
      </c>
      <c r="C5" s="8">
        <f>SUBTOTAL(109,Tabla25[Ventas del 1er Trimestre])</f>
        <v>25000</v>
      </c>
      <c r="D5" s="8">
        <f>SUBTOTAL(109,Tabla25[Ventas del 2do Trimestre])</f>
        <v>155000</v>
      </c>
      <c r="E5" s="8">
        <f>SUBTOTAL(109,Tabla25[Ventas del 3er Trimestre])</f>
        <v>420000</v>
      </c>
      <c r="F5" s="8">
        <f>SUBTOTAL(109,Tabla25[Ventas del 4to Trimestre])</f>
        <v>161000</v>
      </c>
    </row>
    <row r="7" spans="1:9" x14ac:dyDescent="0.25">
      <c r="A7" t="s">
        <v>14</v>
      </c>
    </row>
    <row r="8" spans="1:9" x14ac:dyDescent="0.25">
      <c r="A8" t="s">
        <v>20</v>
      </c>
      <c r="B8" t="s">
        <v>33</v>
      </c>
      <c r="C8" t="s">
        <v>34</v>
      </c>
      <c r="D8" t="s">
        <v>35</v>
      </c>
      <c r="E8" t="s">
        <v>36</v>
      </c>
      <c r="F8" t="s">
        <v>37</v>
      </c>
    </row>
    <row r="9" spans="1:9" x14ac:dyDescent="0.25">
      <c r="A9" t="s">
        <v>38</v>
      </c>
      <c r="C9" s="8">
        <v>75000</v>
      </c>
      <c r="D9" s="8">
        <v>75000</v>
      </c>
      <c r="E9" s="8">
        <v>75500</v>
      </c>
      <c r="F9" s="8">
        <v>75000</v>
      </c>
    </row>
    <row r="10" spans="1:9" x14ac:dyDescent="0.25">
      <c r="A10" t="s">
        <v>39</v>
      </c>
      <c r="C10" s="8">
        <v>90000</v>
      </c>
      <c r="D10" s="8">
        <v>95000</v>
      </c>
      <c r="E10" s="8">
        <v>97000</v>
      </c>
      <c r="F10" s="8">
        <v>90000</v>
      </c>
    </row>
    <row r="11" spans="1:9" x14ac:dyDescent="0.25">
      <c r="A11" t="s">
        <v>40</v>
      </c>
      <c r="C11" s="8">
        <v>80000</v>
      </c>
      <c r="D11" s="8">
        <v>80000</v>
      </c>
      <c r="E11" s="8">
        <v>60000</v>
      </c>
      <c r="F11" s="8">
        <v>60000</v>
      </c>
    </row>
    <row r="12" spans="1:9" x14ac:dyDescent="0.25">
      <c r="A12" t="s">
        <v>42</v>
      </c>
      <c r="C12" s="8">
        <v>60000</v>
      </c>
      <c r="D12" s="8">
        <v>60000</v>
      </c>
      <c r="E12" s="8">
        <v>60000</v>
      </c>
      <c r="F12" s="8">
        <v>60000</v>
      </c>
    </row>
    <row r="13" spans="1:9" x14ac:dyDescent="0.25">
      <c r="A13" t="s">
        <v>18</v>
      </c>
      <c r="C13" s="8">
        <f>SUBTOTAL(109,Tabla36[1er Bimestre])</f>
        <v>305000</v>
      </c>
      <c r="D13" s="8">
        <f>SUBTOTAL(109,Tabla36[2do Bimestre])</f>
        <v>310000</v>
      </c>
      <c r="E13" s="8">
        <f>SUBTOTAL(109,Tabla36[3er Bimestre])</f>
        <v>292500</v>
      </c>
      <c r="F13" s="8">
        <f>SUBTOTAL(109,Tabla36[4to Bimestre])</f>
        <v>285000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9" sqref="H19"/>
    </sheetView>
  </sheetViews>
  <sheetFormatPr baseColWidth="10" defaultRowHeight="15" x14ac:dyDescent="0.25"/>
  <cols>
    <col min="1" max="1" width="19.85546875" bestFit="1" customWidth="1"/>
    <col min="2" max="2" width="14" bestFit="1" customWidth="1"/>
    <col min="3" max="3" width="25.28515625" bestFit="1" customWidth="1"/>
    <col min="4" max="4" width="25.7109375" bestFit="1" customWidth="1"/>
    <col min="5" max="6" width="25.28515625" bestFit="1" customWidth="1"/>
  </cols>
  <sheetData>
    <row r="1" spans="1:9" x14ac:dyDescent="0.25">
      <c r="A1" t="s">
        <v>19</v>
      </c>
    </row>
    <row r="2" spans="1:9" x14ac:dyDescent="0.2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H2" t="s">
        <v>43</v>
      </c>
      <c r="I2">
        <f>SUM(Tabla27[[#Totals],[Ventas del 1er Trimestre]:[Ventas del 4to Trimestre]])</f>
        <v>15132000</v>
      </c>
    </row>
    <row r="3" spans="1:9" x14ac:dyDescent="0.25">
      <c r="A3" t="s">
        <v>26</v>
      </c>
      <c r="C3" s="8">
        <v>900000</v>
      </c>
      <c r="D3" s="8">
        <v>800000</v>
      </c>
      <c r="E3" s="8">
        <v>860000</v>
      </c>
      <c r="F3" s="8">
        <v>908000</v>
      </c>
      <c r="H3" t="s">
        <v>44</v>
      </c>
      <c r="I3">
        <f>SUM(Tabla38[[#Totals],[1er Bimestre]:[4to Bimestre]])</f>
        <v>7580000</v>
      </c>
    </row>
    <row r="4" spans="1:9" x14ac:dyDescent="0.25">
      <c r="A4" t="s">
        <v>27</v>
      </c>
      <c r="B4" t="s">
        <v>28</v>
      </c>
      <c r="C4" s="8">
        <v>450000</v>
      </c>
      <c r="D4" s="8">
        <v>520000</v>
      </c>
      <c r="E4" s="8">
        <v>460000</v>
      </c>
      <c r="F4" s="8">
        <v>850000</v>
      </c>
      <c r="H4" t="s">
        <v>45</v>
      </c>
      <c r="I4">
        <f>I2-I3</f>
        <v>7552000</v>
      </c>
    </row>
    <row r="5" spans="1:9" x14ac:dyDescent="0.25">
      <c r="B5" t="s">
        <v>29</v>
      </c>
      <c r="C5" s="8">
        <v>600000</v>
      </c>
      <c r="D5" s="8">
        <v>450000</v>
      </c>
      <c r="E5" s="8">
        <v>400000</v>
      </c>
      <c r="F5" s="8">
        <v>700000</v>
      </c>
    </row>
    <row r="6" spans="1:9" x14ac:dyDescent="0.25">
      <c r="B6" t="s">
        <v>30</v>
      </c>
      <c r="C6" s="8">
        <v>750000</v>
      </c>
      <c r="D6" s="8">
        <v>150000</v>
      </c>
      <c r="E6" s="8">
        <v>600000</v>
      </c>
      <c r="F6" s="8">
        <v>750000</v>
      </c>
    </row>
    <row r="7" spans="1:9" x14ac:dyDescent="0.25">
      <c r="A7" t="s">
        <v>31</v>
      </c>
      <c r="C7" s="8">
        <v>1200000</v>
      </c>
      <c r="D7" s="8">
        <v>1000000</v>
      </c>
      <c r="E7" s="8">
        <v>1050000</v>
      </c>
      <c r="F7" s="8">
        <v>904000</v>
      </c>
    </row>
    <row r="8" spans="1:9" x14ac:dyDescent="0.25">
      <c r="A8" t="s">
        <v>32</v>
      </c>
      <c r="C8" s="8">
        <v>200000</v>
      </c>
      <c r="D8" s="8">
        <v>250000</v>
      </c>
      <c r="E8" s="8">
        <v>150000</v>
      </c>
      <c r="F8" s="8">
        <v>230000</v>
      </c>
    </row>
    <row r="9" spans="1:9" x14ac:dyDescent="0.25">
      <c r="A9" t="s">
        <v>18</v>
      </c>
      <c r="C9" s="8">
        <f>SUBTOTAL(109,Tabla27[Ventas del 1er Trimestre])</f>
        <v>4100000</v>
      </c>
      <c r="D9" s="8">
        <f>SUBTOTAL(109,Tabla27[Ventas del 2do Trimestre])</f>
        <v>3170000</v>
      </c>
      <c r="E9" s="8">
        <f>SUBTOTAL(109,Tabla27[Ventas del 3er Trimestre])</f>
        <v>3520000</v>
      </c>
      <c r="F9" s="8">
        <f>SUBTOTAL(109,Tabla27[Ventas del 4to Trimestre])</f>
        <v>4342000</v>
      </c>
    </row>
    <row r="11" spans="1:9" x14ac:dyDescent="0.25">
      <c r="A11" t="s">
        <v>14</v>
      </c>
    </row>
    <row r="12" spans="1:9" x14ac:dyDescent="0.25">
      <c r="A12" t="s">
        <v>20</v>
      </c>
      <c r="B12" t="s">
        <v>33</v>
      </c>
      <c r="C12" t="s">
        <v>34</v>
      </c>
      <c r="D12" t="s">
        <v>35</v>
      </c>
      <c r="E12" t="s">
        <v>36</v>
      </c>
      <c r="F12" t="s">
        <v>37</v>
      </c>
    </row>
    <row r="13" spans="1:9" x14ac:dyDescent="0.25">
      <c r="A13" t="s">
        <v>38</v>
      </c>
      <c r="C13" s="8">
        <v>450000</v>
      </c>
      <c r="D13" s="8">
        <v>450000</v>
      </c>
      <c r="E13" s="8">
        <v>450000</v>
      </c>
      <c r="F13" s="8">
        <v>450000</v>
      </c>
    </row>
    <row r="14" spans="1:9" x14ac:dyDescent="0.25">
      <c r="A14" t="s">
        <v>39</v>
      </c>
      <c r="C14" s="8">
        <v>90000</v>
      </c>
      <c r="D14" s="8">
        <v>95000</v>
      </c>
      <c r="E14" s="8">
        <v>97000</v>
      </c>
      <c r="F14" s="8">
        <v>98000</v>
      </c>
    </row>
    <row r="15" spans="1:9" x14ac:dyDescent="0.25">
      <c r="A15" t="s">
        <v>40</v>
      </c>
      <c r="C15" s="8">
        <v>100000</v>
      </c>
      <c r="D15" s="8">
        <v>300000</v>
      </c>
      <c r="E15" s="8">
        <v>300000</v>
      </c>
      <c r="F15" s="8">
        <v>300000</v>
      </c>
    </row>
    <row r="16" spans="1:9" x14ac:dyDescent="0.25">
      <c r="A16" t="s">
        <v>41</v>
      </c>
      <c r="C16" s="8">
        <v>500000</v>
      </c>
      <c r="D16" s="8">
        <v>500000</v>
      </c>
      <c r="E16" s="8">
        <v>500000</v>
      </c>
      <c r="F16" s="8">
        <v>500000</v>
      </c>
    </row>
    <row r="17" spans="1:6" x14ac:dyDescent="0.25">
      <c r="A17" t="s">
        <v>42</v>
      </c>
      <c r="C17" s="8">
        <v>600000</v>
      </c>
      <c r="D17" s="8">
        <v>600000</v>
      </c>
      <c r="E17" s="8">
        <v>600000</v>
      </c>
      <c r="F17" s="8">
        <v>600000</v>
      </c>
    </row>
    <row r="18" spans="1:6" x14ac:dyDescent="0.25">
      <c r="A18" t="s">
        <v>18</v>
      </c>
      <c r="C18" s="8">
        <f>SUBTOTAL(109,Tabla38[1er Bimestre])</f>
        <v>1740000</v>
      </c>
      <c r="D18" s="8">
        <f>SUBTOTAL(109,Tabla38[2do Bimestre])</f>
        <v>1945000</v>
      </c>
      <c r="E18" s="8">
        <f>SUBTOTAL(109,Tabla38[3er Bimestre])</f>
        <v>1947000</v>
      </c>
      <c r="F18" s="8">
        <f>SUBTOTAL(109,Tabla38[4to Bimestre])</f>
        <v>1948000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 de los accionistas</vt:lpstr>
      <vt:lpstr>Juegos</vt:lpstr>
      <vt:lpstr>Juguetes para exterior</vt:lpstr>
      <vt:lpstr>Figuras de accion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 Durand Gamarra</cp:lastModifiedBy>
  <dcterms:created xsi:type="dcterms:W3CDTF">2018-10-18T04:06:48Z</dcterms:created>
  <dcterms:modified xsi:type="dcterms:W3CDTF">2018-10-18T14:46:30Z</dcterms:modified>
</cp:coreProperties>
</file>